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ussainm3\Desktop\"/>
    </mc:Choice>
  </mc:AlternateContent>
  <xr:revisionPtr revIDLastSave="0" documentId="13_ncr:1_{AE459613-2BAC-4312-86E2-FA13AA669F78}" xr6:coauthVersionLast="47" xr6:coauthVersionMax="47" xr10:uidLastSave="{00000000-0000-0000-0000-000000000000}"/>
  <bookViews>
    <workbookView xWindow="-110" yWindow="-110" windowWidth="19420" windowHeight="10420" xr2:uid="{C6D99070-B582-4C0D-89D9-2ABB806C40FC}"/>
  </bookViews>
  <sheets>
    <sheet name="All MT Summary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4" l="1"/>
  <c r="D25" i="4"/>
  <c r="X24" i="4"/>
  <c r="H24" i="4"/>
  <c r="W23" i="4"/>
  <c r="V23" i="4"/>
  <c r="U22" i="4"/>
  <c r="T22" i="4"/>
  <c r="M22" i="4"/>
  <c r="L22" i="4"/>
  <c r="E22" i="4"/>
  <c r="D22" i="4"/>
  <c r="D18" i="4"/>
  <c r="E18" i="4"/>
  <c r="M18" i="4"/>
  <c r="T18" i="4"/>
  <c r="U18" i="4"/>
  <c r="E19" i="4"/>
  <c r="M19" i="4"/>
  <c r="U19" i="4"/>
  <c r="W19" i="4"/>
  <c r="H20" i="4"/>
  <c r="Q20" i="4"/>
  <c r="W20" i="4"/>
  <c r="X20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B8" i="4"/>
  <c r="C9" i="4"/>
  <c r="C10" i="4" s="1"/>
  <c r="C12" i="4" s="1"/>
  <c r="C22" i="4" s="1"/>
  <c r="D9" i="4"/>
  <c r="D10" i="4" s="1"/>
  <c r="D12" i="4" s="1"/>
  <c r="E9" i="4"/>
  <c r="E10" i="4" s="1"/>
  <c r="E12" i="4" s="1"/>
  <c r="F9" i="4"/>
  <c r="F10" i="4" s="1"/>
  <c r="F13" i="4" s="1"/>
  <c r="F23" i="4" s="1"/>
  <c r="G9" i="4"/>
  <c r="G10" i="4" s="1"/>
  <c r="G13" i="4" s="1"/>
  <c r="G23" i="4" s="1"/>
  <c r="H9" i="4"/>
  <c r="H10" i="4" s="1"/>
  <c r="H14" i="4" s="1"/>
  <c r="I9" i="4"/>
  <c r="I10" i="4" s="1"/>
  <c r="I14" i="4" s="1"/>
  <c r="J9" i="4"/>
  <c r="J10" i="4" s="1"/>
  <c r="J15" i="4" s="1"/>
  <c r="K9" i="4"/>
  <c r="K10" i="4" s="1"/>
  <c r="K15" i="4" s="1"/>
  <c r="K30" i="4" s="1"/>
  <c r="L9" i="4"/>
  <c r="L10" i="4" s="1"/>
  <c r="L12" i="4" s="1"/>
  <c r="M9" i="4"/>
  <c r="M10" i="4" s="1"/>
  <c r="M12" i="4" s="1"/>
  <c r="N9" i="4"/>
  <c r="N10" i="4" s="1"/>
  <c r="N13" i="4" s="1"/>
  <c r="N28" i="4" s="1"/>
  <c r="O9" i="4"/>
  <c r="O10" i="4" s="1"/>
  <c r="O13" i="4" s="1"/>
  <c r="O23" i="4" s="1"/>
  <c r="P9" i="4"/>
  <c r="P10" i="4" s="1"/>
  <c r="P14" i="4" s="1"/>
  <c r="P29" i="4" s="1"/>
  <c r="Q9" i="4"/>
  <c r="Q10" i="4" s="1"/>
  <c r="Q14" i="4" s="1"/>
  <c r="R9" i="4"/>
  <c r="R10" i="4" s="1"/>
  <c r="R15" i="4" s="1"/>
  <c r="S9" i="4"/>
  <c r="S10" i="4" s="1"/>
  <c r="T9" i="4"/>
  <c r="T10" i="4" s="1"/>
  <c r="T12" i="4" s="1"/>
  <c r="U9" i="4"/>
  <c r="U10" i="4" s="1"/>
  <c r="U12" i="4" s="1"/>
  <c r="V9" i="4"/>
  <c r="V10" i="4" s="1"/>
  <c r="V13" i="4" s="1"/>
  <c r="W9" i="4"/>
  <c r="W10" i="4" s="1"/>
  <c r="W13" i="4" s="1"/>
  <c r="X9" i="4"/>
  <c r="X10" i="4" s="1"/>
  <c r="X14" i="4" s="1"/>
  <c r="Y9" i="4"/>
  <c r="Y10" i="4" s="1"/>
  <c r="Y14" i="4" s="1"/>
  <c r="B9" i="4"/>
  <c r="B10" i="4" s="1"/>
  <c r="B13" i="4" s="1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B7" i="4"/>
  <c r="S15" i="4" l="1"/>
  <c r="S25" i="4"/>
  <c r="P24" i="4"/>
  <c r="N23" i="4"/>
  <c r="K25" i="4"/>
  <c r="J25" i="4"/>
  <c r="R17" i="4"/>
  <c r="I24" i="4"/>
  <c r="H23" i="4"/>
  <c r="C17" i="4"/>
  <c r="T19" i="4"/>
  <c r="D19" i="4"/>
  <c r="R18" i="4"/>
  <c r="X17" i="4"/>
  <c r="H17" i="4"/>
  <c r="W22" i="4"/>
  <c r="Q23" i="4"/>
  <c r="E25" i="4"/>
  <c r="M25" i="4"/>
  <c r="U25" i="4"/>
  <c r="Q17" i="4"/>
  <c r="B20" i="4"/>
  <c r="U20" i="4"/>
  <c r="M20" i="4"/>
  <c r="E20" i="4"/>
  <c r="Q18" i="4"/>
  <c r="W17" i="4"/>
  <c r="B22" i="4"/>
  <c r="H22" i="4"/>
  <c r="X22" i="4"/>
  <c r="R23" i="4"/>
  <c r="D24" i="4"/>
  <c r="T24" i="4"/>
  <c r="Q24" i="4"/>
  <c r="R24" i="4"/>
  <c r="B19" i="4"/>
  <c r="T20" i="4"/>
  <c r="D20" i="4"/>
  <c r="R19" i="4"/>
  <c r="X18" i="4"/>
  <c r="H18" i="4"/>
  <c r="B23" i="4"/>
  <c r="Q22" i="4"/>
  <c r="E24" i="4"/>
  <c r="M24" i="4"/>
  <c r="U24" i="4"/>
  <c r="W25" i="4"/>
  <c r="R25" i="4"/>
  <c r="X23" i="4"/>
  <c r="B18" i="4"/>
  <c r="S20" i="4"/>
  <c r="K20" i="4"/>
  <c r="Y19" i="4"/>
  <c r="Q19" i="4"/>
  <c r="I19" i="4"/>
  <c r="W18" i="4"/>
  <c r="O18" i="4"/>
  <c r="G18" i="4"/>
  <c r="U17" i="4"/>
  <c r="M17" i="4"/>
  <c r="E17" i="4"/>
  <c r="B24" i="4"/>
  <c r="R22" i="4"/>
  <c r="D23" i="4"/>
  <c r="T23" i="4"/>
  <c r="H25" i="4"/>
  <c r="X25" i="4"/>
  <c r="Y24" i="4"/>
  <c r="B17" i="4"/>
  <c r="R20" i="4"/>
  <c r="J20" i="4"/>
  <c r="X19" i="4"/>
  <c r="P19" i="4"/>
  <c r="H19" i="4"/>
  <c r="V18" i="4"/>
  <c r="N18" i="4"/>
  <c r="F18" i="4"/>
  <c r="T17" i="4"/>
  <c r="L17" i="4"/>
  <c r="D17" i="4"/>
  <c r="B25" i="4"/>
  <c r="E23" i="4"/>
  <c r="M23" i="4"/>
  <c r="U23" i="4"/>
  <c r="W24" i="4"/>
  <c r="I25" i="4"/>
  <c r="Q25" i="4"/>
  <c r="B12" i="4"/>
  <c r="Y15" i="4"/>
  <c r="Y20" i="4" s="1"/>
  <c r="Q15" i="4"/>
  <c r="I15" i="4"/>
  <c r="I20" i="4" s="1"/>
  <c r="W14" i="4"/>
  <c r="O14" i="4"/>
  <c r="O19" i="4" s="1"/>
  <c r="G14" i="4"/>
  <c r="G19" i="4" s="1"/>
  <c r="U13" i="4"/>
  <c r="M13" i="4"/>
  <c r="E13" i="4"/>
  <c r="S12" i="4"/>
  <c r="S22" i="4" s="1"/>
  <c r="K12" i="4"/>
  <c r="K22" i="4" s="1"/>
  <c r="B15" i="4"/>
  <c r="X15" i="4"/>
  <c r="P15" i="4"/>
  <c r="H15" i="4"/>
  <c r="V14" i="4"/>
  <c r="V19" i="4" s="1"/>
  <c r="N14" i="4"/>
  <c r="F14" i="4"/>
  <c r="F19" i="4" s="1"/>
  <c r="T13" i="4"/>
  <c r="L13" i="4"/>
  <c r="L18" i="4" s="1"/>
  <c r="D13" i="4"/>
  <c r="R12" i="4"/>
  <c r="J12" i="4"/>
  <c r="J17" i="4" s="1"/>
  <c r="B14" i="4"/>
  <c r="W15" i="4"/>
  <c r="O15" i="4"/>
  <c r="O20" i="4" s="1"/>
  <c r="G15" i="4"/>
  <c r="G20" i="4" s="1"/>
  <c r="U14" i="4"/>
  <c r="M14" i="4"/>
  <c r="E14" i="4"/>
  <c r="S13" i="4"/>
  <c r="S18" i="4" s="1"/>
  <c r="K13" i="4"/>
  <c r="Y12" i="4"/>
  <c r="Y22" i="4" s="1"/>
  <c r="Q12" i="4"/>
  <c r="I12" i="4"/>
  <c r="I22" i="4" s="1"/>
  <c r="V15" i="4"/>
  <c r="V20" i="4" s="1"/>
  <c r="N15" i="4"/>
  <c r="N30" i="4" s="1"/>
  <c r="F15" i="4"/>
  <c r="F20" i="4" s="1"/>
  <c r="T14" i="4"/>
  <c r="L14" i="4"/>
  <c r="L19" i="4" s="1"/>
  <c r="D14" i="4"/>
  <c r="R13" i="4"/>
  <c r="J13" i="4"/>
  <c r="J18" i="4" s="1"/>
  <c r="X12" i="4"/>
  <c r="P12" i="4"/>
  <c r="P27" i="4" s="1"/>
  <c r="H12" i="4"/>
  <c r="C15" i="4"/>
  <c r="U15" i="4"/>
  <c r="M15" i="4"/>
  <c r="E15" i="4"/>
  <c r="S14" i="4"/>
  <c r="S24" i="4" s="1"/>
  <c r="K14" i="4"/>
  <c r="K29" i="4" s="1"/>
  <c r="Y13" i="4"/>
  <c r="Y18" i="4" s="1"/>
  <c r="Q13" i="4"/>
  <c r="I13" i="4"/>
  <c r="I23" i="4" s="1"/>
  <c r="W12" i="4"/>
  <c r="O12" i="4"/>
  <c r="O17" i="4" s="1"/>
  <c r="G12" i="4"/>
  <c r="G22" i="4" s="1"/>
  <c r="C14" i="4"/>
  <c r="T15" i="4"/>
  <c r="L15" i="4"/>
  <c r="L25" i="4" s="1"/>
  <c r="D15" i="4"/>
  <c r="R14" i="4"/>
  <c r="J14" i="4"/>
  <c r="J24" i="4" s="1"/>
  <c r="X13" i="4"/>
  <c r="P13" i="4"/>
  <c r="P28" i="4" s="1"/>
  <c r="H13" i="4"/>
  <c r="V12" i="4"/>
  <c r="V22" i="4" s="1"/>
  <c r="N12" i="4"/>
  <c r="N17" i="4" s="1"/>
  <c r="F12" i="4"/>
  <c r="F22" i="4" s="1"/>
  <c r="C13" i="4"/>
  <c r="C18" i="4" s="1"/>
  <c r="S17" i="4" l="1"/>
  <c r="S23" i="4"/>
  <c r="S19" i="4"/>
  <c r="I17" i="4"/>
  <c r="P17" i="4"/>
  <c r="J23" i="4"/>
  <c r="O25" i="4"/>
  <c r="K24" i="4"/>
  <c r="G25" i="4"/>
  <c r="Y23" i="4"/>
  <c r="Y25" i="4"/>
  <c r="P18" i="4"/>
  <c r="V25" i="4"/>
  <c r="P23" i="4"/>
  <c r="N20" i="4"/>
  <c r="F24" i="4"/>
  <c r="I18" i="4"/>
  <c r="K28" i="4"/>
  <c r="K18" i="4"/>
  <c r="L23" i="4"/>
  <c r="N25" i="4"/>
  <c r="P22" i="4"/>
  <c r="F17" i="4"/>
  <c r="F25" i="4"/>
  <c r="K19" i="4"/>
  <c r="J19" i="4"/>
  <c r="C20" i="4"/>
  <c r="C25" i="4"/>
  <c r="P30" i="4"/>
  <c r="P20" i="4"/>
  <c r="P25" i="4"/>
  <c r="L20" i="4"/>
  <c r="O22" i="4"/>
  <c r="Y17" i="4"/>
  <c r="C19" i="4"/>
  <c r="C24" i="4"/>
  <c r="K27" i="4"/>
  <c r="K17" i="4"/>
  <c r="O24" i="4"/>
  <c r="J22" i="4"/>
  <c r="V17" i="4"/>
  <c r="L24" i="4"/>
  <c r="G17" i="4"/>
  <c r="N27" i="4"/>
  <c r="N22" i="4"/>
  <c r="G24" i="4"/>
  <c r="V24" i="4"/>
  <c r="K23" i="4"/>
  <c r="C23" i="4"/>
  <c r="N29" i="4"/>
  <c r="N19" i="4"/>
  <c r="N24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6BE15E-DBB2-45E0-B6C9-CB826AA07538}" keepAlive="1" name="Query - Competencies" description="Connection to the 'Competencies' query in the workbook." type="5" refreshedVersion="0" background="1">
    <dbPr connection="Provider=Microsoft.Mashup.OleDb.1;Data Source=$Workbook$;Location=Competencies;Extended Properties=&quot;&quot;" command="SELECT * FROM [Competencies]"/>
  </connection>
  <connection id="2" xr16:uid="{6A92B900-58CE-443C-A0D5-347F2A648065}" keepAlive="1" name="Query - LTS" description="Connection to the 'LTS' query in the workbook." type="5" refreshedVersion="0" background="1">
    <dbPr connection="Provider=Microsoft.Mashup.OleDb.1;Data Source=$Workbook$;Location=LTS;Extended Properties=&quot;&quot;" command="SELECT * FROM [LTS]"/>
  </connection>
  <connection id="3" xr16:uid="{A4185D0B-4D7A-40AC-A21C-8ACC298C3E58}" keepAlive="1" name="Query - MT_MasterData" description="Connection to the 'MT_MasterData' query in the workbook." type="5" refreshedVersion="8" background="1" saveData="1">
    <dbPr connection="Provider=Microsoft.Mashup.OleDb.1;Data Source=$Workbook$;Location=MT_MasterData;Extended Properties=&quot;&quot;" command="SELECT * FROM [MT_MasterData]"/>
  </connection>
  <connection id="4" xr16:uid="{E81EAA60-209E-488D-9476-BA03490D5EEE}" keepAlive="1" name="Query - TP_Competencies" description="Connection to the 'TP_Competencies' query in the workbook." type="5" refreshedVersion="0" background="1">
    <dbPr connection="Provider=Microsoft.Mashup.OleDb.1;Data Source=$Workbook$;Location=TP_Competencies;Extended Properties=&quot;&quot;" command="SELECT * FROM [TP_Competencies]"/>
  </connection>
  <connection id="5" xr16:uid="{7FD3A245-03E8-4154-A954-5269F457C263}" keepAlive="1" name="Query - TP_MasterData" description="Connection to the 'TP_MasterData' query in the workbook." type="5" refreshedVersion="0" background="1">
    <dbPr connection="Provider=Microsoft.Mashup.OleDb.1;Data Source=$Workbook$;Location=TP_MasterData;Extended Properties=&quot;&quot;" command="SELECT * FROM [TP_MasterData]"/>
  </connection>
</connections>
</file>

<file path=xl/sharedStrings.xml><?xml version="1.0" encoding="utf-8"?>
<sst xmlns="http://schemas.openxmlformats.org/spreadsheetml/2006/main" count="155" uniqueCount="59">
  <si>
    <t>Resuscitation</t>
  </si>
  <si>
    <t>Resuscitation - Level 2 - Adult Basic Life Support - 1 Year</t>
  </si>
  <si>
    <t>Adult Basic Life Support - eLearning &amp; Videos - 1 Year</t>
  </si>
  <si>
    <t>Moving &amp; Handling</t>
  </si>
  <si>
    <t>Moving and Handling - Level 1 - 3 Years</t>
  </si>
  <si>
    <t>Moving and Handling - Level 2 - 2 Years</t>
  </si>
  <si>
    <t>Manual Handling Videos - Clinical - 2 Years</t>
  </si>
  <si>
    <t>Core Skills</t>
  </si>
  <si>
    <t>Conflict Resolution</t>
  </si>
  <si>
    <t>Safeguarding Adults</t>
  </si>
  <si>
    <t>Safeguarding Children</t>
  </si>
  <si>
    <t>Equality, Diversity and Human Rights - 3 Years</t>
  </si>
  <si>
    <t>Fire Safety - 1 Year</t>
  </si>
  <si>
    <t>Health, Safety and Welfare - 3 Years</t>
  </si>
  <si>
    <t>Infection Prevention and Control - Level 1 - 3 Years</t>
  </si>
  <si>
    <t>Infection Prevention and Control - Level 2 - 1 Year</t>
  </si>
  <si>
    <t>Information Governance and Data Security - 1 Year</t>
  </si>
  <si>
    <t>Preventing Radicalisation - Basic Prevent Awareness - 3 Years</t>
  </si>
  <si>
    <t>Preventing Radicalisation - Prevent Awareness - 3 Years</t>
  </si>
  <si>
    <t>Resuscitation - Level 1 - 1 Year</t>
  </si>
  <si>
    <t>Inanimate Loads - 2 years</t>
  </si>
  <si>
    <t>Manual Handling Videos - Non Clinical - 2 Years</t>
  </si>
  <si>
    <t>Conflict Resolution Awareness</t>
  </si>
  <si>
    <t>NHS Conflict Resolution (England) - 3 Years</t>
  </si>
  <si>
    <t>Safeguarding Adults - Level 1 - 3 Years</t>
  </si>
  <si>
    <t>Safeguarding Adults - Level 2 - 3 Years</t>
  </si>
  <si>
    <t>Safeguarding Adults Level 3</t>
  </si>
  <si>
    <t>Safeguarding Children - Level 1 - 3 Years</t>
  </si>
  <si>
    <t>Safeguarding Children - Level 2 - 3 Years</t>
  </si>
  <si>
    <t>Child Protection Level 3</t>
  </si>
  <si>
    <t>Current Compliance</t>
  </si>
  <si>
    <t>Average Per Month @ 90%</t>
  </si>
  <si>
    <t>Required to Hit 90</t>
  </si>
  <si>
    <t>Current Average</t>
  </si>
  <si>
    <t>Renewal (Years)</t>
  </si>
  <si>
    <t>Time to Complete (hh:mm)</t>
  </si>
  <si>
    <t>Requirement (Headcount)</t>
  </si>
  <si>
    <t>Time required in Hours</t>
  </si>
  <si>
    <t>Training activities to Achieve 90% (Months):</t>
  </si>
  <si>
    <t>Time required in FTE Days (@7.5 Hours)</t>
  </si>
  <si>
    <t>Training activity per Keyworker</t>
  </si>
  <si>
    <t>-</t>
  </si>
  <si>
    <t>???</t>
  </si>
  <si>
    <t>Competency</t>
  </si>
  <si>
    <t>Number of years each competency lasts until next renewal.</t>
  </si>
  <si>
    <t>The total number of people that require the competency.</t>
  </si>
  <si>
    <t>Based on 01/07/24 mandatory training report.</t>
  </si>
  <si>
    <t>elearning based on average time to complete over last 6 months, practical training advised by SMEs.</t>
  </si>
  <si>
    <t>The total average number of staff who need to complete the competency each month in order to maintain a 90% compliance, this includes both induction and ongoing activity.</t>
  </si>
  <si>
    <t>Percentage points below 90% Threshold.</t>
  </si>
  <si>
    <t>Number of additional people to be trained to reach 90% threshold.</t>
  </si>
  <si>
    <t>Additional Headcount</t>
  </si>
  <si>
    <t>Current Average + (Additional Headcount / Months)</t>
  </si>
  <si>
    <t>Training activities to Achieve 90% (Months) x Time to Complete (hh:mm)</t>
  </si>
  <si>
    <t>No. of FTE days required to complete the training (Delegate time only)</t>
  </si>
  <si>
    <t>For practical training number of training activities / number of trainers (keyworkers, assessors, clinical educators)</t>
  </si>
  <si>
    <t>Supporting Cover Sheet</t>
  </si>
  <si>
    <r>
      <rPr>
        <b/>
        <sz val="11"/>
        <color theme="1"/>
        <rFont val="Aptos Narrow"/>
        <family val="2"/>
        <scheme val="minor"/>
      </rPr>
      <t>Key Points for further consideration:</t>
    </r>
    <r>
      <rPr>
        <sz val="11"/>
        <color theme="1"/>
        <rFont val="Aptos Narrow"/>
        <family val="2"/>
        <scheme val="minor"/>
      </rPr>
      <t xml:space="preserve">
</t>
    </r>
  </si>
  <si>
    <t xml:space="preserve">Confirmation from Clinical Eduaction Team regarding resource and accuracy of duration and role specific needs 
Further BLS Data Cleansing resulting in 1.85% increase in figures 
LOD continued drive to increase % from an e-learning perspective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</si>
</sst>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4" fontId="3" fillId="2" borderId="4" xfId="1" applyNumberFormat="1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 wrapText="1"/>
    </xf>
    <xf numFmtId="0" fontId="0" fillId="0" borderId="5" xfId="0" applyBorder="1"/>
    <xf numFmtId="10" fontId="0" fillId="0" borderId="5" xfId="0" applyNumberFormat="1" applyBorder="1"/>
    <xf numFmtId="14" fontId="3" fillId="4" borderId="4" xfId="1" applyNumberFormat="1" applyFont="1" applyFill="1" applyBorder="1" applyAlignment="1">
      <alignment horizontal="center" wrapText="1"/>
    </xf>
    <xf numFmtId="0" fontId="3" fillId="4" borderId="4" xfId="1" applyFont="1" applyFill="1" applyBorder="1" applyAlignment="1">
      <alignment horizontal="center" wrapText="1"/>
    </xf>
    <xf numFmtId="0" fontId="3" fillId="5" borderId="4" xfId="1" applyFont="1" applyFill="1" applyBorder="1" applyAlignment="1">
      <alignment horizontal="center" wrapText="1"/>
    </xf>
    <xf numFmtId="0" fontId="3" fillId="6" borderId="4" xfId="1" applyFont="1" applyFill="1" applyBorder="1" applyAlignment="1">
      <alignment horizontal="center" wrapText="1"/>
    </xf>
    <xf numFmtId="10" fontId="1" fillId="0" borderId="5" xfId="1" applyNumberFormat="1" applyBorder="1" applyAlignment="1">
      <alignment horizontal="center"/>
    </xf>
    <xf numFmtId="20" fontId="0" fillId="0" borderId="5" xfId="0" applyNumberFormat="1" applyBorder="1"/>
    <xf numFmtId="0" fontId="0" fillId="7" borderId="5" xfId="0" applyFill="1" applyBorder="1"/>
    <xf numFmtId="0" fontId="0" fillId="0" borderId="5" xfId="0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5" xfId="0" applyNumberFormat="1" applyBorder="1" applyAlignment="1">
      <alignment horizontal="right"/>
    </xf>
    <xf numFmtId="20" fontId="0" fillId="8" borderId="5" xfId="0" applyNumberFormat="1" applyFill="1" applyBorder="1"/>
    <xf numFmtId="0" fontId="0" fillId="9" borderId="6" xfId="0" applyFill="1" applyBorder="1" applyAlignment="1">
      <alignment horizontal="right"/>
    </xf>
    <xf numFmtId="0" fontId="0" fillId="9" borderId="5" xfId="0" applyFill="1" applyBorder="1" applyAlignment="1">
      <alignment horizontal="right"/>
    </xf>
    <xf numFmtId="164" fontId="0" fillId="9" borderId="5" xfId="0" applyNumberFormat="1" applyFill="1" applyBorder="1" applyAlignment="1">
      <alignment horizontal="right"/>
    </xf>
    <xf numFmtId="165" fontId="0" fillId="9" borderId="5" xfId="0" applyNumberFormat="1" applyFill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wrapText="1"/>
    </xf>
    <xf numFmtId="0" fontId="0" fillId="8" borderId="0" xfId="0" applyFill="1"/>
    <xf numFmtId="0" fontId="0" fillId="0" borderId="5" xfId="0" applyBorder="1" applyAlignment="1">
      <alignment horizontal="left" wrapText="1"/>
    </xf>
    <xf numFmtId="0" fontId="2" fillId="6" borderId="1" xfId="1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4" fillId="8" borderId="0" xfId="0" applyFont="1" applyFill="1"/>
    <xf numFmtId="0" fontId="0" fillId="8" borderId="0" xfId="0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E575996D-BBE0-41FD-B93E-C2B17C1312D4}"/>
  </cellStyles>
  <dxfs count="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ont>
        <color theme="0" tint="-0.499984740745262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5206-DCDC-4C0E-B671-819A2F5B8158}">
  <dimension ref="A1:Y49"/>
  <sheetViews>
    <sheetView tabSelected="1" topLeftCell="A44" workbookViewId="0">
      <selection activeCell="B49" sqref="B49"/>
    </sheetView>
  </sheetViews>
  <sheetFormatPr defaultRowHeight="14.5" x14ac:dyDescent="0.35"/>
  <cols>
    <col min="1" max="1" width="39.81640625" bestFit="1" customWidth="1"/>
  </cols>
  <sheetData>
    <row r="1" spans="1:25" ht="21" x14ac:dyDescent="0.5">
      <c r="B1" s="31" t="s">
        <v>7</v>
      </c>
      <c r="C1" s="32"/>
      <c r="D1" s="32"/>
      <c r="E1" s="32"/>
      <c r="F1" s="32"/>
      <c r="G1" s="32"/>
      <c r="H1" s="32"/>
      <c r="I1" s="32"/>
      <c r="J1" s="33" t="s">
        <v>0</v>
      </c>
      <c r="K1" s="34"/>
      <c r="L1" s="34"/>
      <c r="M1" s="35" t="s">
        <v>3</v>
      </c>
      <c r="N1" s="36"/>
      <c r="O1" s="36"/>
      <c r="P1" s="36"/>
      <c r="Q1" s="36"/>
      <c r="R1" s="37" t="s">
        <v>8</v>
      </c>
      <c r="S1" s="38"/>
      <c r="T1" s="35" t="s">
        <v>9</v>
      </c>
      <c r="U1" s="36"/>
      <c r="V1" s="36"/>
      <c r="W1" s="29" t="s">
        <v>10</v>
      </c>
      <c r="X1" s="30"/>
      <c r="Y1" s="30"/>
    </row>
    <row r="2" spans="1:25" ht="64" x14ac:dyDescent="0.35">
      <c r="A2" t="s">
        <v>43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6" t="s">
        <v>17</v>
      </c>
      <c r="I2" s="6" t="s">
        <v>18</v>
      </c>
      <c r="J2" s="1" t="s">
        <v>19</v>
      </c>
      <c r="K2" s="1" t="s">
        <v>1</v>
      </c>
      <c r="L2" s="1" t="s">
        <v>2</v>
      </c>
      <c r="M2" s="2" t="s">
        <v>4</v>
      </c>
      <c r="N2" s="2" t="s">
        <v>5</v>
      </c>
      <c r="O2" s="2" t="s">
        <v>6</v>
      </c>
      <c r="P2" s="2" t="s">
        <v>20</v>
      </c>
      <c r="Q2" s="2" t="s">
        <v>21</v>
      </c>
      <c r="R2" s="7" t="s">
        <v>22</v>
      </c>
      <c r="S2" s="7" t="s">
        <v>23</v>
      </c>
      <c r="T2" s="2" t="s">
        <v>24</v>
      </c>
      <c r="U2" s="2" t="s">
        <v>25</v>
      </c>
      <c r="V2" s="2" t="s">
        <v>26</v>
      </c>
      <c r="W2" s="8" t="s">
        <v>27</v>
      </c>
      <c r="X2" s="8" t="s">
        <v>28</v>
      </c>
      <c r="Y2" s="8" t="s">
        <v>29</v>
      </c>
    </row>
    <row r="3" spans="1:25" x14ac:dyDescent="0.35">
      <c r="A3" s="3" t="s">
        <v>34</v>
      </c>
      <c r="B3" s="3">
        <v>3</v>
      </c>
      <c r="C3" s="3">
        <v>1</v>
      </c>
      <c r="D3" s="3">
        <v>3</v>
      </c>
      <c r="E3" s="3">
        <v>3</v>
      </c>
      <c r="F3" s="3">
        <v>1</v>
      </c>
      <c r="G3" s="3">
        <v>1</v>
      </c>
      <c r="H3" s="3">
        <v>3</v>
      </c>
      <c r="I3" s="3">
        <v>3</v>
      </c>
      <c r="J3" s="3">
        <v>1</v>
      </c>
      <c r="K3" s="3">
        <v>1</v>
      </c>
      <c r="L3" s="3">
        <v>1</v>
      </c>
      <c r="M3" s="3">
        <v>3</v>
      </c>
      <c r="N3" s="3">
        <v>2</v>
      </c>
      <c r="O3" s="3">
        <v>2</v>
      </c>
      <c r="P3" s="3">
        <v>2</v>
      </c>
      <c r="Q3" s="3">
        <v>2</v>
      </c>
      <c r="R3" s="3">
        <v>3</v>
      </c>
      <c r="S3" s="3">
        <v>3</v>
      </c>
      <c r="T3" s="3">
        <v>3</v>
      </c>
      <c r="U3" s="3">
        <v>3</v>
      </c>
      <c r="V3" s="3">
        <v>3</v>
      </c>
      <c r="W3" s="3">
        <v>3</v>
      </c>
      <c r="X3" s="3">
        <v>3</v>
      </c>
      <c r="Y3" s="3">
        <v>3</v>
      </c>
    </row>
    <row r="4" spans="1:25" x14ac:dyDescent="0.35">
      <c r="A4" s="3" t="s">
        <v>36</v>
      </c>
      <c r="B4" s="3">
        <v>10793</v>
      </c>
      <c r="C4" s="3">
        <v>10793</v>
      </c>
      <c r="D4" s="3">
        <v>10793</v>
      </c>
      <c r="E4" s="3">
        <v>3795</v>
      </c>
      <c r="F4" s="3">
        <v>6964</v>
      </c>
      <c r="G4" s="3">
        <v>10793</v>
      </c>
      <c r="H4" s="3">
        <v>9119</v>
      </c>
      <c r="I4" s="3">
        <v>1566</v>
      </c>
      <c r="J4" s="3">
        <v>3786</v>
      </c>
      <c r="K4" s="3">
        <v>6961</v>
      </c>
      <c r="L4" s="3">
        <v>6961</v>
      </c>
      <c r="M4" s="3">
        <v>10793</v>
      </c>
      <c r="N4" s="3">
        <v>6956</v>
      </c>
      <c r="O4" s="3">
        <v>6956</v>
      </c>
      <c r="P4" s="3">
        <v>1358</v>
      </c>
      <c r="Q4" s="3">
        <v>1358</v>
      </c>
      <c r="R4" s="3">
        <v>3021</v>
      </c>
      <c r="S4" s="3">
        <v>7040</v>
      </c>
      <c r="T4" s="3">
        <v>4176</v>
      </c>
      <c r="U4" s="3">
        <v>5986</v>
      </c>
      <c r="V4" s="3">
        <v>1011</v>
      </c>
      <c r="W4" s="3">
        <v>4069</v>
      </c>
      <c r="X4" s="3">
        <v>5810</v>
      </c>
      <c r="Y4" s="3">
        <v>921</v>
      </c>
    </row>
    <row r="5" spans="1:25" x14ac:dyDescent="0.35">
      <c r="A5" s="3" t="s">
        <v>30</v>
      </c>
      <c r="B5" s="9">
        <v>0.97489113314185116</v>
      </c>
      <c r="C5" s="9">
        <v>0.86296673770036136</v>
      </c>
      <c r="D5" s="9">
        <v>0.97535439636801635</v>
      </c>
      <c r="E5" s="9">
        <v>0.97496706192358362</v>
      </c>
      <c r="F5" s="9">
        <v>0.83055715106260775</v>
      </c>
      <c r="G5" s="9">
        <v>0.8404521449087371</v>
      </c>
      <c r="H5" s="9">
        <v>0.94593705450159005</v>
      </c>
      <c r="I5" s="9">
        <v>0.85696040868454659</v>
      </c>
      <c r="J5" s="9">
        <v>0.84680401479133649</v>
      </c>
      <c r="K5" s="9">
        <v>0.7675621318776038</v>
      </c>
      <c r="L5" s="9">
        <v>0.83110728134424816</v>
      </c>
      <c r="M5" s="9">
        <v>0.97739275456314278</v>
      </c>
      <c r="N5" s="9">
        <v>0.82001150086256469</v>
      </c>
      <c r="O5" s="9">
        <v>0.87553894797355558</v>
      </c>
      <c r="P5" s="9">
        <v>0.85640648011782028</v>
      </c>
      <c r="Q5" s="9">
        <v>0.91030392883617495</v>
      </c>
      <c r="R5" s="9">
        <v>0.98146309169149293</v>
      </c>
      <c r="S5" s="9">
        <v>0.84199999999999997</v>
      </c>
      <c r="T5" s="9">
        <v>0.97557471264367812</v>
      </c>
      <c r="U5" s="9">
        <v>0.93969261610424326</v>
      </c>
      <c r="V5" s="9">
        <v>0.36993076162215627</v>
      </c>
      <c r="W5" s="9">
        <v>0.97566969771442613</v>
      </c>
      <c r="X5" s="9">
        <v>0.90344234079173835</v>
      </c>
      <c r="Y5" s="9">
        <v>0.57220412595005432</v>
      </c>
    </row>
    <row r="6" spans="1:25" x14ac:dyDescent="0.35">
      <c r="A6" s="3" t="s">
        <v>35</v>
      </c>
      <c r="B6" s="10">
        <v>5.6944444444444443E-2</v>
      </c>
      <c r="C6" s="10">
        <v>2.1527777777777778E-2</v>
      </c>
      <c r="D6" s="10">
        <v>2.0833333333333332E-2</v>
      </c>
      <c r="E6" s="10">
        <v>1.3888888888888888E-2</v>
      </c>
      <c r="F6" s="10">
        <v>2.6388888888888889E-2</v>
      </c>
      <c r="G6" s="10">
        <v>1.8055555555555554E-2</v>
      </c>
      <c r="H6" s="10">
        <v>1.9444444444444445E-2</v>
      </c>
      <c r="I6" s="10">
        <v>6.458333333333334E-2</v>
      </c>
      <c r="J6" s="10">
        <v>6.9444444444444441E-3</v>
      </c>
      <c r="K6" s="20">
        <v>6.25E-2</v>
      </c>
      <c r="L6" s="10">
        <v>2.0833333333333332E-2</v>
      </c>
      <c r="M6" s="10">
        <v>1.4583333333333334E-2</v>
      </c>
      <c r="N6" s="20">
        <v>6.25E-2</v>
      </c>
      <c r="O6" s="10">
        <v>2.1527777777777778E-2</v>
      </c>
      <c r="P6" s="20">
        <v>1.0416666666666666E-2</v>
      </c>
      <c r="Q6" s="10">
        <v>4.8611111111111112E-3</v>
      </c>
      <c r="R6" s="10">
        <v>1.2500000000000001E-2</v>
      </c>
      <c r="S6" s="10">
        <v>8.3333333333333329E-2</v>
      </c>
      <c r="T6" s="10">
        <v>1.6666666666666666E-2</v>
      </c>
      <c r="U6" s="10">
        <v>1.0416666666666666E-2</v>
      </c>
      <c r="V6" s="10">
        <v>0.33333333333333331</v>
      </c>
      <c r="W6" s="10">
        <v>1.2500000000000001E-2</v>
      </c>
      <c r="X6" s="10">
        <v>2.2916666666666665E-2</v>
      </c>
      <c r="Y6" s="10">
        <v>3.4722222222222224E-2</v>
      </c>
    </row>
    <row r="7" spans="1:25" x14ac:dyDescent="0.35">
      <c r="A7" s="3" t="s">
        <v>31</v>
      </c>
      <c r="B7" s="3">
        <f>ROUNDUP((B4*0.9)/(B3*12),0)</f>
        <v>270</v>
      </c>
      <c r="C7" s="3">
        <f t="shared" ref="C7:Y7" si="0">ROUNDUP((C4*0.9)/(C3*12),0)</f>
        <v>810</v>
      </c>
      <c r="D7" s="3">
        <f t="shared" si="0"/>
        <v>270</v>
      </c>
      <c r="E7" s="3">
        <f t="shared" si="0"/>
        <v>95</v>
      </c>
      <c r="F7" s="3">
        <f t="shared" si="0"/>
        <v>523</v>
      </c>
      <c r="G7" s="3">
        <f t="shared" si="0"/>
        <v>810</v>
      </c>
      <c r="H7" s="3">
        <f t="shared" si="0"/>
        <v>228</v>
      </c>
      <c r="I7" s="3">
        <f t="shared" si="0"/>
        <v>40</v>
      </c>
      <c r="J7" s="3">
        <f t="shared" si="0"/>
        <v>284</v>
      </c>
      <c r="K7" s="3">
        <f t="shared" si="0"/>
        <v>523</v>
      </c>
      <c r="L7" s="3">
        <f t="shared" si="0"/>
        <v>523</v>
      </c>
      <c r="M7" s="3">
        <f t="shared" si="0"/>
        <v>270</v>
      </c>
      <c r="N7" s="3">
        <f t="shared" si="0"/>
        <v>261</v>
      </c>
      <c r="O7" s="3">
        <f t="shared" si="0"/>
        <v>261</v>
      </c>
      <c r="P7" s="3">
        <f t="shared" si="0"/>
        <v>51</v>
      </c>
      <c r="Q7" s="3">
        <f t="shared" si="0"/>
        <v>51</v>
      </c>
      <c r="R7" s="3">
        <f t="shared" si="0"/>
        <v>76</v>
      </c>
      <c r="S7" s="3">
        <f t="shared" si="0"/>
        <v>176</v>
      </c>
      <c r="T7" s="3">
        <f t="shared" si="0"/>
        <v>105</v>
      </c>
      <c r="U7" s="3">
        <f t="shared" si="0"/>
        <v>150</v>
      </c>
      <c r="V7" s="3">
        <f t="shared" si="0"/>
        <v>26</v>
      </c>
      <c r="W7" s="3">
        <f t="shared" si="0"/>
        <v>102</v>
      </c>
      <c r="X7" s="3">
        <f t="shared" si="0"/>
        <v>146</v>
      </c>
      <c r="Y7" s="3">
        <f t="shared" si="0"/>
        <v>24</v>
      </c>
    </row>
    <row r="8" spans="1:25" x14ac:dyDescent="0.35">
      <c r="A8" s="3" t="s">
        <v>33</v>
      </c>
      <c r="B8" s="11">
        <f>ROUNDUP((B4*B5)/(B3*12),0)</f>
        <v>293</v>
      </c>
      <c r="C8" s="3">
        <f t="shared" ref="C8:Y8" si="1">ROUNDUP((C4*C5)/(C3*12),0)</f>
        <v>777</v>
      </c>
      <c r="D8" s="11">
        <f t="shared" si="1"/>
        <v>293</v>
      </c>
      <c r="E8" s="11">
        <f t="shared" si="1"/>
        <v>103</v>
      </c>
      <c r="F8" s="3">
        <f t="shared" si="1"/>
        <v>482</v>
      </c>
      <c r="G8" s="3">
        <f t="shared" si="1"/>
        <v>756</v>
      </c>
      <c r="H8" s="11">
        <f t="shared" si="1"/>
        <v>240</v>
      </c>
      <c r="I8" s="3">
        <f t="shared" si="1"/>
        <v>38</v>
      </c>
      <c r="J8" s="3">
        <f t="shared" si="1"/>
        <v>268</v>
      </c>
      <c r="K8" s="3">
        <f t="shared" si="1"/>
        <v>446</v>
      </c>
      <c r="L8" s="3">
        <f t="shared" si="1"/>
        <v>483</v>
      </c>
      <c r="M8" s="11">
        <f t="shared" si="1"/>
        <v>294</v>
      </c>
      <c r="N8" s="3">
        <f t="shared" si="1"/>
        <v>238</v>
      </c>
      <c r="O8" s="3">
        <f t="shared" si="1"/>
        <v>254</v>
      </c>
      <c r="P8" s="3">
        <f t="shared" si="1"/>
        <v>49</v>
      </c>
      <c r="Q8" s="11">
        <f t="shared" si="1"/>
        <v>52</v>
      </c>
      <c r="R8" s="11">
        <f t="shared" si="1"/>
        <v>83</v>
      </c>
      <c r="S8" s="11">
        <f t="shared" si="1"/>
        <v>165</v>
      </c>
      <c r="T8" s="11">
        <f t="shared" si="1"/>
        <v>114</v>
      </c>
      <c r="U8" s="11">
        <f t="shared" si="1"/>
        <v>157</v>
      </c>
      <c r="V8" s="3">
        <f t="shared" si="1"/>
        <v>11</v>
      </c>
      <c r="W8" s="11">
        <f t="shared" si="1"/>
        <v>111</v>
      </c>
      <c r="X8" s="11">
        <f t="shared" si="1"/>
        <v>146</v>
      </c>
      <c r="Y8" s="3">
        <f t="shared" si="1"/>
        <v>15</v>
      </c>
    </row>
    <row r="9" spans="1:25" x14ac:dyDescent="0.35">
      <c r="A9" s="3" t="s">
        <v>32</v>
      </c>
      <c r="B9" s="4">
        <f t="shared" ref="B9:Y9" si="2">IF(B5&lt;0.9,0.9-B5,0)</f>
        <v>0</v>
      </c>
      <c r="C9" s="4">
        <f t="shared" si="2"/>
        <v>3.7033262299638658E-2</v>
      </c>
      <c r="D9" s="4">
        <f t="shared" si="2"/>
        <v>0</v>
      </c>
      <c r="E9" s="4">
        <f t="shared" si="2"/>
        <v>0</v>
      </c>
      <c r="F9" s="4">
        <f t="shared" si="2"/>
        <v>6.9442848937392276E-2</v>
      </c>
      <c r="G9" s="4">
        <f t="shared" si="2"/>
        <v>5.9547855091262925E-2</v>
      </c>
      <c r="H9" s="4">
        <f t="shared" si="2"/>
        <v>0</v>
      </c>
      <c r="I9" s="4">
        <f t="shared" si="2"/>
        <v>4.3039591315453429E-2</v>
      </c>
      <c r="J9" s="4">
        <f t="shared" si="2"/>
        <v>5.3195985208663532E-2</v>
      </c>
      <c r="K9" s="4">
        <f t="shared" si="2"/>
        <v>0.13243786812239622</v>
      </c>
      <c r="L9" s="4">
        <f t="shared" si="2"/>
        <v>6.8892718655751861E-2</v>
      </c>
      <c r="M9" s="4">
        <f t="shared" si="2"/>
        <v>0</v>
      </c>
      <c r="N9" s="4">
        <f t="shared" si="2"/>
        <v>7.9988499137435332E-2</v>
      </c>
      <c r="O9" s="4">
        <f t="shared" si="2"/>
        <v>2.4461052026444441E-2</v>
      </c>
      <c r="P9" s="4">
        <f t="shared" si="2"/>
        <v>4.3593519882179743E-2</v>
      </c>
      <c r="Q9" s="4">
        <f t="shared" si="2"/>
        <v>0</v>
      </c>
      <c r="R9" s="4">
        <f t="shared" si="2"/>
        <v>0</v>
      </c>
      <c r="S9" s="4">
        <f t="shared" si="2"/>
        <v>5.8000000000000052E-2</v>
      </c>
      <c r="T9" s="4">
        <f t="shared" si="2"/>
        <v>0</v>
      </c>
      <c r="U9" s="4">
        <f t="shared" si="2"/>
        <v>0</v>
      </c>
      <c r="V9" s="4">
        <f t="shared" si="2"/>
        <v>0.53006923837784381</v>
      </c>
      <c r="W9" s="4">
        <f t="shared" si="2"/>
        <v>0</v>
      </c>
      <c r="X9" s="4">
        <f t="shared" si="2"/>
        <v>0</v>
      </c>
      <c r="Y9" s="4">
        <f t="shared" si="2"/>
        <v>0.3277958740499457</v>
      </c>
    </row>
    <row r="10" spans="1:25" x14ac:dyDescent="0.35">
      <c r="A10" s="13" t="s">
        <v>51</v>
      </c>
      <c r="B10" s="13">
        <f t="shared" ref="B10:Y10" si="3">ROUNDUP(B4*B9,0)</f>
        <v>0</v>
      </c>
      <c r="C10" s="13">
        <f t="shared" si="3"/>
        <v>400</v>
      </c>
      <c r="D10" s="13">
        <f t="shared" si="3"/>
        <v>0</v>
      </c>
      <c r="E10" s="13">
        <f t="shared" si="3"/>
        <v>0</v>
      </c>
      <c r="F10" s="13">
        <f t="shared" si="3"/>
        <v>484</v>
      </c>
      <c r="G10" s="13">
        <f t="shared" si="3"/>
        <v>643</v>
      </c>
      <c r="H10" s="13">
        <f t="shared" si="3"/>
        <v>0</v>
      </c>
      <c r="I10" s="13">
        <f t="shared" si="3"/>
        <v>68</v>
      </c>
      <c r="J10" s="13">
        <f t="shared" si="3"/>
        <v>202</v>
      </c>
      <c r="K10" s="13">
        <f t="shared" si="3"/>
        <v>922</v>
      </c>
      <c r="L10" s="13">
        <f t="shared" si="3"/>
        <v>480</v>
      </c>
      <c r="M10" s="13">
        <f t="shared" si="3"/>
        <v>0</v>
      </c>
      <c r="N10" s="13">
        <f t="shared" si="3"/>
        <v>557</v>
      </c>
      <c r="O10" s="13">
        <f t="shared" si="3"/>
        <v>171</v>
      </c>
      <c r="P10" s="13">
        <f t="shared" si="3"/>
        <v>60</v>
      </c>
      <c r="Q10" s="13">
        <f t="shared" si="3"/>
        <v>0</v>
      </c>
      <c r="R10" s="13">
        <f t="shared" si="3"/>
        <v>0</v>
      </c>
      <c r="S10" s="13">
        <f t="shared" si="3"/>
        <v>409</v>
      </c>
      <c r="T10" s="13">
        <f t="shared" si="3"/>
        <v>0</v>
      </c>
      <c r="U10" s="13">
        <f t="shared" si="3"/>
        <v>0</v>
      </c>
      <c r="V10" s="13">
        <f t="shared" si="3"/>
        <v>536</v>
      </c>
      <c r="W10" s="13">
        <f t="shared" si="3"/>
        <v>0</v>
      </c>
      <c r="X10" s="13">
        <f t="shared" si="3"/>
        <v>0</v>
      </c>
      <c r="Y10" s="13">
        <f t="shared" si="3"/>
        <v>302</v>
      </c>
    </row>
    <row r="11" spans="1:25" x14ac:dyDescent="0.35">
      <c r="A11" s="16" t="s">
        <v>38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8"/>
    </row>
    <row r="12" spans="1:25" x14ac:dyDescent="0.35">
      <c r="A12" s="14">
        <v>3</v>
      </c>
      <c r="B12" s="21" t="str">
        <f>IF(B$10=0,"-",B$8+ROUNDUP(B$10/$A12,0))</f>
        <v>-</v>
      </c>
      <c r="C12" s="15">
        <f>IF(C$10=0,"-",C$8+ROUNDUP(C$10/$A12,0))</f>
        <v>911</v>
      </c>
      <c r="D12" s="21" t="str">
        <f t="shared" ref="D12:Y15" si="4">IF(D$10=0,"-",D$8+ROUNDUP(D$10/$A12,0))</f>
        <v>-</v>
      </c>
      <c r="E12" s="21" t="str">
        <f t="shared" si="4"/>
        <v>-</v>
      </c>
      <c r="F12" s="15">
        <f t="shared" si="4"/>
        <v>644</v>
      </c>
      <c r="G12" s="15">
        <f t="shared" si="4"/>
        <v>971</v>
      </c>
      <c r="H12" s="21" t="str">
        <f t="shared" si="4"/>
        <v>-</v>
      </c>
      <c r="I12" s="15">
        <f t="shared" si="4"/>
        <v>61</v>
      </c>
      <c r="J12" s="15">
        <f t="shared" si="4"/>
        <v>336</v>
      </c>
      <c r="K12" s="15">
        <f t="shared" si="4"/>
        <v>754</v>
      </c>
      <c r="L12" s="15">
        <f t="shared" si="4"/>
        <v>643</v>
      </c>
      <c r="M12" s="21" t="str">
        <f t="shared" si="4"/>
        <v>-</v>
      </c>
      <c r="N12" s="15">
        <f t="shared" si="4"/>
        <v>424</v>
      </c>
      <c r="O12" s="15">
        <f t="shared" si="4"/>
        <v>311</v>
      </c>
      <c r="P12" s="15">
        <f t="shared" si="4"/>
        <v>69</v>
      </c>
      <c r="Q12" s="21" t="str">
        <f t="shared" si="4"/>
        <v>-</v>
      </c>
      <c r="R12" s="21" t="str">
        <f t="shared" si="4"/>
        <v>-</v>
      </c>
      <c r="S12" s="21">
        <f t="shared" si="4"/>
        <v>302</v>
      </c>
      <c r="T12" s="21" t="str">
        <f t="shared" si="4"/>
        <v>-</v>
      </c>
      <c r="U12" s="21" t="str">
        <f t="shared" si="4"/>
        <v>-</v>
      </c>
      <c r="V12" s="15">
        <f t="shared" si="4"/>
        <v>190</v>
      </c>
      <c r="W12" s="21" t="str">
        <f t="shared" si="4"/>
        <v>-</v>
      </c>
      <c r="X12" s="21" t="str">
        <f t="shared" si="4"/>
        <v>-</v>
      </c>
      <c r="Y12" s="15">
        <f t="shared" si="4"/>
        <v>116</v>
      </c>
    </row>
    <row r="13" spans="1:25" x14ac:dyDescent="0.35">
      <c r="A13" s="3">
        <v>6</v>
      </c>
      <c r="B13" s="22" t="str">
        <f t="shared" ref="B13:Q15" si="5">IF(B$10=0,"-",B$8+ROUNDUP(B$10/$A13,0))</f>
        <v>-</v>
      </c>
      <c r="C13" s="12">
        <f t="shared" si="5"/>
        <v>844</v>
      </c>
      <c r="D13" s="22" t="str">
        <f t="shared" si="5"/>
        <v>-</v>
      </c>
      <c r="E13" s="22" t="str">
        <f t="shared" si="5"/>
        <v>-</v>
      </c>
      <c r="F13" s="12">
        <f t="shared" si="5"/>
        <v>563</v>
      </c>
      <c r="G13" s="12">
        <f t="shared" si="5"/>
        <v>864</v>
      </c>
      <c r="H13" s="22" t="str">
        <f t="shared" si="5"/>
        <v>-</v>
      </c>
      <c r="I13" s="12">
        <f t="shared" si="5"/>
        <v>50</v>
      </c>
      <c r="J13" s="12">
        <f t="shared" si="5"/>
        <v>302</v>
      </c>
      <c r="K13" s="12">
        <f t="shared" si="5"/>
        <v>600</v>
      </c>
      <c r="L13" s="12">
        <f t="shared" si="5"/>
        <v>563</v>
      </c>
      <c r="M13" s="22" t="str">
        <f t="shared" si="5"/>
        <v>-</v>
      </c>
      <c r="N13" s="12">
        <f t="shared" si="5"/>
        <v>331</v>
      </c>
      <c r="O13" s="12">
        <f t="shared" si="5"/>
        <v>283</v>
      </c>
      <c r="P13" s="12">
        <f t="shared" si="5"/>
        <v>59</v>
      </c>
      <c r="Q13" s="22" t="str">
        <f t="shared" si="5"/>
        <v>-</v>
      </c>
      <c r="R13" s="22" t="str">
        <f t="shared" si="4"/>
        <v>-</v>
      </c>
      <c r="S13" s="22">
        <f t="shared" si="4"/>
        <v>234</v>
      </c>
      <c r="T13" s="22" t="str">
        <f t="shared" si="4"/>
        <v>-</v>
      </c>
      <c r="U13" s="22" t="str">
        <f t="shared" si="4"/>
        <v>-</v>
      </c>
      <c r="V13" s="12">
        <f t="shared" si="4"/>
        <v>101</v>
      </c>
      <c r="W13" s="22" t="str">
        <f t="shared" si="4"/>
        <v>-</v>
      </c>
      <c r="X13" s="22" t="str">
        <f t="shared" si="4"/>
        <v>-</v>
      </c>
      <c r="Y13" s="12">
        <f t="shared" si="4"/>
        <v>66</v>
      </c>
    </row>
    <row r="14" spans="1:25" x14ac:dyDescent="0.35">
      <c r="A14" s="3">
        <v>9</v>
      </c>
      <c r="B14" s="22" t="str">
        <f t="shared" si="5"/>
        <v>-</v>
      </c>
      <c r="C14" s="12">
        <f t="shared" si="5"/>
        <v>822</v>
      </c>
      <c r="D14" s="22" t="str">
        <f t="shared" si="4"/>
        <v>-</v>
      </c>
      <c r="E14" s="22" t="str">
        <f t="shared" si="4"/>
        <v>-</v>
      </c>
      <c r="F14" s="12">
        <f t="shared" si="4"/>
        <v>536</v>
      </c>
      <c r="G14" s="12">
        <f t="shared" si="4"/>
        <v>828</v>
      </c>
      <c r="H14" s="22" t="str">
        <f t="shared" si="4"/>
        <v>-</v>
      </c>
      <c r="I14" s="12">
        <f t="shared" si="4"/>
        <v>46</v>
      </c>
      <c r="J14" s="12">
        <f t="shared" si="4"/>
        <v>291</v>
      </c>
      <c r="K14" s="12">
        <f t="shared" si="4"/>
        <v>549</v>
      </c>
      <c r="L14" s="12">
        <f t="shared" si="4"/>
        <v>537</v>
      </c>
      <c r="M14" s="22" t="str">
        <f t="shared" si="4"/>
        <v>-</v>
      </c>
      <c r="N14" s="12">
        <f t="shared" si="4"/>
        <v>300</v>
      </c>
      <c r="O14" s="12">
        <f t="shared" si="4"/>
        <v>273</v>
      </c>
      <c r="P14" s="12">
        <f t="shared" si="4"/>
        <v>56</v>
      </c>
      <c r="Q14" s="22" t="str">
        <f t="shared" si="4"/>
        <v>-</v>
      </c>
      <c r="R14" s="22" t="str">
        <f t="shared" si="4"/>
        <v>-</v>
      </c>
      <c r="S14" s="22">
        <f t="shared" si="4"/>
        <v>211</v>
      </c>
      <c r="T14" s="22" t="str">
        <f t="shared" si="4"/>
        <v>-</v>
      </c>
      <c r="U14" s="22" t="str">
        <f t="shared" si="4"/>
        <v>-</v>
      </c>
      <c r="V14" s="12">
        <f t="shared" si="4"/>
        <v>71</v>
      </c>
      <c r="W14" s="22" t="str">
        <f t="shared" si="4"/>
        <v>-</v>
      </c>
      <c r="X14" s="22" t="str">
        <f t="shared" si="4"/>
        <v>-</v>
      </c>
      <c r="Y14" s="12">
        <f t="shared" si="4"/>
        <v>49</v>
      </c>
    </row>
    <row r="15" spans="1:25" x14ac:dyDescent="0.35">
      <c r="A15" s="3">
        <v>12</v>
      </c>
      <c r="B15" s="22" t="str">
        <f t="shared" si="5"/>
        <v>-</v>
      </c>
      <c r="C15" s="12">
        <f t="shared" si="5"/>
        <v>811</v>
      </c>
      <c r="D15" s="22" t="str">
        <f t="shared" si="4"/>
        <v>-</v>
      </c>
      <c r="E15" s="22" t="str">
        <f t="shared" si="4"/>
        <v>-</v>
      </c>
      <c r="F15" s="12">
        <f t="shared" si="4"/>
        <v>523</v>
      </c>
      <c r="G15" s="12">
        <f t="shared" si="4"/>
        <v>810</v>
      </c>
      <c r="H15" s="22" t="str">
        <f t="shared" si="4"/>
        <v>-</v>
      </c>
      <c r="I15" s="12">
        <f t="shared" si="4"/>
        <v>44</v>
      </c>
      <c r="J15" s="12">
        <f t="shared" si="4"/>
        <v>285</v>
      </c>
      <c r="K15" s="12">
        <f t="shared" si="4"/>
        <v>523</v>
      </c>
      <c r="L15" s="12">
        <f t="shared" si="4"/>
        <v>523</v>
      </c>
      <c r="M15" s="22" t="str">
        <f t="shared" si="4"/>
        <v>-</v>
      </c>
      <c r="N15" s="12">
        <f t="shared" si="4"/>
        <v>285</v>
      </c>
      <c r="O15" s="12">
        <f t="shared" si="4"/>
        <v>269</v>
      </c>
      <c r="P15" s="12">
        <f t="shared" si="4"/>
        <v>54</v>
      </c>
      <c r="Q15" s="22" t="str">
        <f t="shared" si="4"/>
        <v>-</v>
      </c>
      <c r="R15" s="22" t="str">
        <f t="shared" si="4"/>
        <v>-</v>
      </c>
      <c r="S15" s="22">
        <f t="shared" si="4"/>
        <v>200</v>
      </c>
      <c r="T15" s="22" t="str">
        <f t="shared" si="4"/>
        <v>-</v>
      </c>
      <c r="U15" s="22" t="str">
        <f t="shared" si="4"/>
        <v>-</v>
      </c>
      <c r="V15" s="12">
        <f t="shared" si="4"/>
        <v>56</v>
      </c>
      <c r="W15" s="22" t="str">
        <f t="shared" si="4"/>
        <v>-</v>
      </c>
      <c r="X15" s="22" t="str">
        <f t="shared" si="4"/>
        <v>-</v>
      </c>
      <c r="Y15" s="12">
        <f t="shared" si="4"/>
        <v>41</v>
      </c>
    </row>
    <row r="16" spans="1:25" x14ac:dyDescent="0.35">
      <c r="A16" t="s">
        <v>37</v>
      </c>
    </row>
    <row r="17" spans="1:25" x14ac:dyDescent="0.35">
      <c r="A17" s="3">
        <v>3</v>
      </c>
      <c r="B17" s="23" t="str">
        <f>IF(B$10=0,"-",B$6*B12)</f>
        <v>-</v>
      </c>
      <c r="C17" s="19">
        <f>IF(C$10=0,"-",C$6*C12)</f>
        <v>19.611805555555556</v>
      </c>
      <c r="D17" s="23" t="str">
        <f t="shared" ref="D17:Y17" si="6">IF(D$10=0,"-",D$6*D12)</f>
        <v>-</v>
      </c>
      <c r="E17" s="23" t="str">
        <f t="shared" si="6"/>
        <v>-</v>
      </c>
      <c r="F17" s="19">
        <f t="shared" si="6"/>
        <v>16.994444444444444</v>
      </c>
      <c r="G17" s="19">
        <f t="shared" si="6"/>
        <v>17.531944444444441</v>
      </c>
      <c r="H17" s="23" t="str">
        <f t="shared" si="6"/>
        <v>-</v>
      </c>
      <c r="I17" s="19">
        <f t="shared" si="6"/>
        <v>3.9395833333333337</v>
      </c>
      <c r="J17" s="19">
        <f t="shared" si="6"/>
        <v>2.333333333333333</v>
      </c>
      <c r="K17" s="19">
        <f t="shared" si="6"/>
        <v>47.125</v>
      </c>
      <c r="L17" s="19">
        <f t="shared" si="6"/>
        <v>13.395833333333332</v>
      </c>
      <c r="M17" s="23" t="str">
        <f t="shared" si="6"/>
        <v>-</v>
      </c>
      <c r="N17" s="19">
        <f t="shared" si="6"/>
        <v>26.5</v>
      </c>
      <c r="O17" s="19">
        <f t="shared" si="6"/>
        <v>6.6951388888888888</v>
      </c>
      <c r="P17" s="19">
        <f t="shared" si="6"/>
        <v>0.71875</v>
      </c>
      <c r="Q17" s="23" t="str">
        <f t="shared" si="6"/>
        <v>-</v>
      </c>
      <c r="R17" s="23" t="str">
        <f t="shared" si="6"/>
        <v>-</v>
      </c>
      <c r="S17" s="23">
        <f t="shared" si="6"/>
        <v>25.166666666666664</v>
      </c>
      <c r="T17" s="23" t="str">
        <f t="shared" si="6"/>
        <v>-</v>
      </c>
      <c r="U17" s="23" t="str">
        <f t="shared" si="6"/>
        <v>-</v>
      </c>
      <c r="V17" s="19">
        <f t="shared" si="6"/>
        <v>63.333333333333329</v>
      </c>
      <c r="W17" s="23" t="str">
        <f t="shared" si="6"/>
        <v>-</v>
      </c>
      <c r="X17" s="23" t="str">
        <f t="shared" si="6"/>
        <v>-</v>
      </c>
      <c r="Y17" s="19">
        <f t="shared" si="6"/>
        <v>4.0277777777777777</v>
      </c>
    </row>
    <row r="18" spans="1:25" x14ac:dyDescent="0.35">
      <c r="A18" s="3">
        <v>6</v>
      </c>
      <c r="B18" s="23" t="str">
        <f t="shared" ref="B18:Y18" si="7">IF(B$10=0,"-",B$6*B13)</f>
        <v>-</v>
      </c>
      <c r="C18" s="19">
        <f t="shared" ref="C18:C20" si="8">IF(C$10=0,"-",C$6*C13)</f>
        <v>18.169444444444444</v>
      </c>
      <c r="D18" s="23" t="str">
        <f t="shared" si="7"/>
        <v>-</v>
      </c>
      <c r="E18" s="23" t="str">
        <f t="shared" si="7"/>
        <v>-</v>
      </c>
      <c r="F18" s="19">
        <f t="shared" si="7"/>
        <v>14.856944444444444</v>
      </c>
      <c r="G18" s="19">
        <f t="shared" si="7"/>
        <v>15.599999999999998</v>
      </c>
      <c r="H18" s="23" t="str">
        <f t="shared" si="7"/>
        <v>-</v>
      </c>
      <c r="I18" s="19">
        <f t="shared" si="7"/>
        <v>3.229166666666667</v>
      </c>
      <c r="J18" s="19">
        <f t="shared" si="7"/>
        <v>2.0972222222222223</v>
      </c>
      <c r="K18" s="19">
        <f t="shared" si="7"/>
        <v>37.5</v>
      </c>
      <c r="L18" s="19">
        <f t="shared" si="7"/>
        <v>11.729166666666666</v>
      </c>
      <c r="M18" s="23" t="str">
        <f t="shared" si="7"/>
        <v>-</v>
      </c>
      <c r="N18" s="19">
        <f t="shared" si="7"/>
        <v>20.6875</v>
      </c>
      <c r="O18" s="19">
        <f t="shared" si="7"/>
        <v>6.0923611111111109</v>
      </c>
      <c r="P18" s="19">
        <f t="shared" si="7"/>
        <v>0.61458333333333326</v>
      </c>
      <c r="Q18" s="23" t="str">
        <f t="shared" si="7"/>
        <v>-</v>
      </c>
      <c r="R18" s="23" t="str">
        <f t="shared" si="7"/>
        <v>-</v>
      </c>
      <c r="S18" s="23">
        <f t="shared" si="7"/>
        <v>19.5</v>
      </c>
      <c r="T18" s="23" t="str">
        <f t="shared" si="7"/>
        <v>-</v>
      </c>
      <c r="U18" s="23" t="str">
        <f t="shared" si="7"/>
        <v>-</v>
      </c>
      <c r="V18" s="19">
        <f t="shared" si="7"/>
        <v>33.666666666666664</v>
      </c>
      <c r="W18" s="23" t="str">
        <f t="shared" si="7"/>
        <v>-</v>
      </c>
      <c r="X18" s="23" t="str">
        <f t="shared" si="7"/>
        <v>-</v>
      </c>
      <c r="Y18" s="19">
        <f t="shared" si="7"/>
        <v>2.291666666666667</v>
      </c>
    </row>
    <row r="19" spans="1:25" x14ac:dyDescent="0.35">
      <c r="A19" s="3">
        <v>9</v>
      </c>
      <c r="B19" s="23" t="str">
        <f t="shared" ref="B19:Y19" si="9">IF(B$10=0,"-",B$6*B14)</f>
        <v>-</v>
      </c>
      <c r="C19" s="19">
        <f t="shared" si="8"/>
        <v>17.695833333333333</v>
      </c>
      <c r="D19" s="23" t="str">
        <f t="shared" si="9"/>
        <v>-</v>
      </c>
      <c r="E19" s="23" t="str">
        <f t="shared" si="9"/>
        <v>-</v>
      </c>
      <c r="F19" s="19">
        <f t="shared" si="9"/>
        <v>14.144444444444444</v>
      </c>
      <c r="G19" s="19">
        <f t="shared" si="9"/>
        <v>14.95</v>
      </c>
      <c r="H19" s="23" t="str">
        <f t="shared" si="9"/>
        <v>-</v>
      </c>
      <c r="I19" s="19">
        <f t="shared" si="9"/>
        <v>2.9708333333333337</v>
      </c>
      <c r="J19" s="19">
        <f t="shared" si="9"/>
        <v>2.020833333333333</v>
      </c>
      <c r="K19" s="19">
        <f t="shared" si="9"/>
        <v>34.3125</v>
      </c>
      <c r="L19" s="19">
        <f t="shared" si="9"/>
        <v>11.1875</v>
      </c>
      <c r="M19" s="23" t="str">
        <f t="shared" si="9"/>
        <v>-</v>
      </c>
      <c r="N19" s="19">
        <f t="shared" si="9"/>
        <v>18.75</v>
      </c>
      <c r="O19" s="19">
        <f t="shared" si="9"/>
        <v>5.8770833333333332</v>
      </c>
      <c r="P19" s="19">
        <f t="shared" si="9"/>
        <v>0.58333333333333326</v>
      </c>
      <c r="Q19" s="23" t="str">
        <f t="shared" si="9"/>
        <v>-</v>
      </c>
      <c r="R19" s="23" t="str">
        <f t="shared" si="9"/>
        <v>-</v>
      </c>
      <c r="S19" s="23">
        <f t="shared" si="9"/>
        <v>17.583333333333332</v>
      </c>
      <c r="T19" s="23" t="str">
        <f t="shared" si="9"/>
        <v>-</v>
      </c>
      <c r="U19" s="23" t="str">
        <f t="shared" si="9"/>
        <v>-</v>
      </c>
      <c r="V19" s="19">
        <f t="shared" si="9"/>
        <v>23.666666666666664</v>
      </c>
      <c r="W19" s="23" t="str">
        <f t="shared" si="9"/>
        <v>-</v>
      </c>
      <c r="X19" s="23" t="str">
        <f t="shared" si="9"/>
        <v>-</v>
      </c>
      <c r="Y19" s="19">
        <f t="shared" si="9"/>
        <v>1.7013888888888891</v>
      </c>
    </row>
    <row r="20" spans="1:25" x14ac:dyDescent="0.35">
      <c r="A20" s="3">
        <v>12</v>
      </c>
      <c r="B20" s="23" t="str">
        <f t="shared" ref="B20:Y20" si="10">IF(B$10=0,"-",B$6*B15)</f>
        <v>-</v>
      </c>
      <c r="C20" s="19">
        <f t="shared" si="8"/>
        <v>17.459027777777777</v>
      </c>
      <c r="D20" s="23" t="str">
        <f t="shared" si="10"/>
        <v>-</v>
      </c>
      <c r="E20" s="23" t="str">
        <f t="shared" si="10"/>
        <v>-</v>
      </c>
      <c r="F20" s="19">
        <f t="shared" si="10"/>
        <v>13.801388888888889</v>
      </c>
      <c r="G20" s="19">
        <f t="shared" si="10"/>
        <v>14.624999999999998</v>
      </c>
      <c r="H20" s="23" t="str">
        <f t="shared" si="10"/>
        <v>-</v>
      </c>
      <c r="I20" s="19">
        <f t="shared" si="10"/>
        <v>2.8416666666666668</v>
      </c>
      <c r="J20" s="19">
        <f t="shared" si="10"/>
        <v>1.9791666666666665</v>
      </c>
      <c r="K20" s="19">
        <f t="shared" si="10"/>
        <v>32.6875</v>
      </c>
      <c r="L20" s="19">
        <f t="shared" si="10"/>
        <v>10.895833333333332</v>
      </c>
      <c r="M20" s="23" t="str">
        <f t="shared" si="10"/>
        <v>-</v>
      </c>
      <c r="N20" s="19">
        <f t="shared" si="10"/>
        <v>17.8125</v>
      </c>
      <c r="O20" s="19">
        <f t="shared" si="10"/>
        <v>5.790972222222222</v>
      </c>
      <c r="P20" s="19">
        <f t="shared" si="10"/>
        <v>0.5625</v>
      </c>
      <c r="Q20" s="23" t="str">
        <f t="shared" si="10"/>
        <v>-</v>
      </c>
      <c r="R20" s="23" t="str">
        <f t="shared" si="10"/>
        <v>-</v>
      </c>
      <c r="S20" s="23">
        <f t="shared" si="10"/>
        <v>16.666666666666664</v>
      </c>
      <c r="T20" s="23" t="str">
        <f t="shared" si="10"/>
        <v>-</v>
      </c>
      <c r="U20" s="23" t="str">
        <f t="shared" si="10"/>
        <v>-</v>
      </c>
      <c r="V20" s="19">
        <f t="shared" si="10"/>
        <v>18.666666666666664</v>
      </c>
      <c r="W20" s="23" t="str">
        <f t="shared" si="10"/>
        <v>-</v>
      </c>
      <c r="X20" s="23" t="str">
        <f t="shared" si="10"/>
        <v>-</v>
      </c>
      <c r="Y20" s="19">
        <f t="shared" si="10"/>
        <v>1.4236111111111112</v>
      </c>
    </row>
    <row r="21" spans="1:25" x14ac:dyDescent="0.35">
      <c r="A21" t="s">
        <v>39</v>
      </c>
    </row>
    <row r="22" spans="1:25" x14ac:dyDescent="0.35">
      <c r="A22" s="3">
        <v>3</v>
      </c>
      <c r="B22" s="24" t="str">
        <f>IF(B$10=0,"-",((B$6*B12)*24)/7.5)</f>
        <v>-</v>
      </c>
      <c r="C22" s="25">
        <f>IF(C$10=0,"-",((C$6*C12)*24)/7.5)</f>
        <v>62.757777777777775</v>
      </c>
      <c r="D22" s="24" t="str">
        <f t="shared" ref="D22:Y22" si="11">IF(D$10=0,"-",((D$6*D12)*24)/7.5)</f>
        <v>-</v>
      </c>
      <c r="E22" s="24" t="str">
        <f t="shared" si="11"/>
        <v>-</v>
      </c>
      <c r="F22" s="25">
        <f t="shared" si="11"/>
        <v>54.382222222222225</v>
      </c>
      <c r="G22" s="25">
        <f t="shared" si="11"/>
        <v>56.10222222222221</v>
      </c>
      <c r="H22" s="24" t="str">
        <f t="shared" si="11"/>
        <v>-</v>
      </c>
      <c r="I22" s="25">
        <f t="shared" si="11"/>
        <v>12.606666666666667</v>
      </c>
      <c r="J22" s="25">
        <f t="shared" si="11"/>
        <v>7.4666666666666659</v>
      </c>
      <c r="K22" s="25">
        <f t="shared" si="11"/>
        <v>150.80000000000001</v>
      </c>
      <c r="L22" s="25">
        <f t="shared" si="11"/>
        <v>42.866666666666667</v>
      </c>
      <c r="M22" s="24" t="str">
        <f t="shared" si="11"/>
        <v>-</v>
      </c>
      <c r="N22" s="25">
        <f t="shared" si="11"/>
        <v>84.8</v>
      </c>
      <c r="O22" s="25">
        <f t="shared" si="11"/>
        <v>21.424444444444443</v>
      </c>
      <c r="P22" s="25">
        <f t="shared" si="11"/>
        <v>2.2999999999999998</v>
      </c>
      <c r="Q22" s="24" t="str">
        <f t="shared" si="11"/>
        <v>-</v>
      </c>
      <c r="R22" s="24" t="str">
        <f t="shared" si="11"/>
        <v>-</v>
      </c>
      <c r="S22" s="24">
        <f t="shared" si="11"/>
        <v>80.533333333333331</v>
      </c>
      <c r="T22" s="24" t="str">
        <f t="shared" si="11"/>
        <v>-</v>
      </c>
      <c r="U22" s="24" t="str">
        <f t="shared" si="11"/>
        <v>-</v>
      </c>
      <c r="V22" s="25">
        <f t="shared" si="11"/>
        <v>202.66666666666666</v>
      </c>
      <c r="W22" s="24" t="str">
        <f t="shared" si="11"/>
        <v>-</v>
      </c>
      <c r="X22" s="24" t="str">
        <f t="shared" si="11"/>
        <v>-</v>
      </c>
      <c r="Y22" s="25">
        <f t="shared" si="11"/>
        <v>12.888888888888888</v>
      </c>
    </row>
    <row r="23" spans="1:25" x14ac:dyDescent="0.35">
      <c r="A23" s="3">
        <v>6</v>
      </c>
      <c r="B23" s="24" t="str">
        <f t="shared" ref="B23:C25" si="12">IF(B$10=0,"-",((B$6*B13)*24)/7.5)</f>
        <v>-</v>
      </c>
      <c r="C23" s="25">
        <f t="shared" si="12"/>
        <v>58.142222222222223</v>
      </c>
      <c r="D23" s="24" t="str">
        <f t="shared" ref="D23:Y23" si="13">IF(D$10=0,"-",((D$6*D13)*24)/7.5)</f>
        <v>-</v>
      </c>
      <c r="E23" s="24" t="str">
        <f t="shared" si="13"/>
        <v>-</v>
      </c>
      <c r="F23" s="25">
        <f t="shared" si="13"/>
        <v>47.542222222222222</v>
      </c>
      <c r="G23" s="25">
        <f t="shared" si="13"/>
        <v>49.919999999999995</v>
      </c>
      <c r="H23" s="24" t="str">
        <f t="shared" si="13"/>
        <v>-</v>
      </c>
      <c r="I23" s="25">
        <f t="shared" si="13"/>
        <v>10.333333333333334</v>
      </c>
      <c r="J23" s="25">
        <f t="shared" si="13"/>
        <v>6.7111111111111112</v>
      </c>
      <c r="K23" s="25">
        <f t="shared" si="13"/>
        <v>120</v>
      </c>
      <c r="L23" s="25">
        <f t="shared" si="13"/>
        <v>37.533333333333331</v>
      </c>
      <c r="M23" s="24" t="str">
        <f t="shared" si="13"/>
        <v>-</v>
      </c>
      <c r="N23" s="25">
        <f t="shared" si="13"/>
        <v>66.2</v>
      </c>
      <c r="O23" s="25">
        <f t="shared" si="13"/>
        <v>19.495555555555555</v>
      </c>
      <c r="P23" s="25">
        <f t="shared" si="13"/>
        <v>1.9666666666666663</v>
      </c>
      <c r="Q23" s="24" t="str">
        <f t="shared" si="13"/>
        <v>-</v>
      </c>
      <c r="R23" s="24" t="str">
        <f t="shared" si="13"/>
        <v>-</v>
      </c>
      <c r="S23" s="24">
        <f t="shared" si="13"/>
        <v>62.4</v>
      </c>
      <c r="T23" s="24" t="str">
        <f t="shared" si="13"/>
        <v>-</v>
      </c>
      <c r="U23" s="24" t="str">
        <f t="shared" si="13"/>
        <v>-</v>
      </c>
      <c r="V23" s="25">
        <f t="shared" si="13"/>
        <v>107.73333333333333</v>
      </c>
      <c r="W23" s="24" t="str">
        <f t="shared" si="13"/>
        <v>-</v>
      </c>
      <c r="X23" s="24" t="str">
        <f t="shared" si="13"/>
        <v>-</v>
      </c>
      <c r="Y23" s="25">
        <f t="shared" si="13"/>
        <v>7.3333333333333339</v>
      </c>
    </row>
    <row r="24" spans="1:25" x14ac:dyDescent="0.35">
      <c r="A24" s="3">
        <v>9</v>
      </c>
      <c r="B24" s="24" t="str">
        <f t="shared" si="12"/>
        <v>-</v>
      </c>
      <c r="C24" s="25">
        <f t="shared" si="12"/>
        <v>56.626666666666665</v>
      </c>
      <c r="D24" s="24" t="str">
        <f t="shared" ref="D24:Y24" si="14">IF(D$10=0,"-",((D$6*D14)*24)/7.5)</f>
        <v>-</v>
      </c>
      <c r="E24" s="24" t="str">
        <f t="shared" si="14"/>
        <v>-</v>
      </c>
      <c r="F24" s="25">
        <f t="shared" si="14"/>
        <v>45.262222222222221</v>
      </c>
      <c r="G24" s="25">
        <f t="shared" si="14"/>
        <v>47.839999999999996</v>
      </c>
      <c r="H24" s="24" t="str">
        <f t="shared" si="14"/>
        <v>-</v>
      </c>
      <c r="I24" s="25">
        <f t="shared" si="14"/>
        <v>9.5066666666666677</v>
      </c>
      <c r="J24" s="25">
        <f t="shared" si="14"/>
        <v>6.4666666666666659</v>
      </c>
      <c r="K24" s="25">
        <f t="shared" si="14"/>
        <v>109.8</v>
      </c>
      <c r="L24" s="25">
        <f t="shared" si="14"/>
        <v>35.799999999999997</v>
      </c>
      <c r="M24" s="24" t="str">
        <f t="shared" si="14"/>
        <v>-</v>
      </c>
      <c r="N24" s="25">
        <f t="shared" si="14"/>
        <v>60</v>
      </c>
      <c r="O24" s="25">
        <f t="shared" si="14"/>
        <v>18.806666666666668</v>
      </c>
      <c r="P24" s="25">
        <f t="shared" si="14"/>
        <v>1.8666666666666665</v>
      </c>
      <c r="Q24" s="24" t="str">
        <f t="shared" si="14"/>
        <v>-</v>
      </c>
      <c r="R24" s="24" t="str">
        <f t="shared" si="14"/>
        <v>-</v>
      </c>
      <c r="S24" s="24">
        <f t="shared" si="14"/>
        <v>56.266666666666666</v>
      </c>
      <c r="T24" s="24" t="str">
        <f t="shared" si="14"/>
        <v>-</v>
      </c>
      <c r="U24" s="24" t="str">
        <f t="shared" si="14"/>
        <v>-</v>
      </c>
      <c r="V24" s="25">
        <f t="shared" si="14"/>
        <v>75.733333333333334</v>
      </c>
      <c r="W24" s="24" t="str">
        <f t="shared" si="14"/>
        <v>-</v>
      </c>
      <c r="X24" s="24" t="str">
        <f t="shared" si="14"/>
        <v>-</v>
      </c>
      <c r="Y24" s="25">
        <f t="shared" si="14"/>
        <v>5.4444444444444446</v>
      </c>
    </row>
    <row r="25" spans="1:25" x14ac:dyDescent="0.35">
      <c r="A25" s="3">
        <v>12</v>
      </c>
      <c r="B25" s="24" t="str">
        <f t="shared" si="12"/>
        <v>-</v>
      </c>
      <c r="C25" s="25">
        <f t="shared" si="12"/>
        <v>55.86888888888889</v>
      </c>
      <c r="D25" s="24" t="str">
        <f t="shared" ref="D25:Y25" si="15">IF(D$10=0,"-",((D$6*D15)*24)/7.5)</f>
        <v>-</v>
      </c>
      <c r="E25" s="24" t="str">
        <f t="shared" si="15"/>
        <v>-</v>
      </c>
      <c r="F25" s="25">
        <f t="shared" si="15"/>
        <v>44.164444444444449</v>
      </c>
      <c r="G25" s="25">
        <f t="shared" si="15"/>
        <v>46.79999999999999</v>
      </c>
      <c r="H25" s="24" t="str">
        <f t="shared" si="15"/>
        <v>-</v>
      </c>
      <c r="I25" s="25">
        <f t="shared" si="15"/>
        <v>9.0933333333333337</v>
      </c>
      <c r="J25" s="25">
        <f t="shared" si="15"/>
        <v>6.333333333333333</v>
      </c>
      <c r="K25" s="25">
        <f t="shared" si="15"/>
        <v>104.6</v>
      </c>
      <c r="L25" s="25">
        <f t="shared" si="15"/>
        <v>34.866666666666667</v>
      </c>
      <c r="M25" s="24" t="str">
        <f t="shared" si="15"/>
        <v>-</v>
      </c>
      <c r="N25" s="25">
        <f t="shared" si="15"/>
        <v>57</v>
      </c>
      <c r="O25" s="25">
        <f t="shared" si="15"/>
        <v>18.531111111111109</v>
      </c>
      <c r="P25" s="25">
        <f t="shared" si="15"/>
        <v>1.8</v>
      </c>
      <c r="Q25" s="24" t="str">
        <f t="shared" si="15"/>
        <v>-</v>
      </c>
      <c r="R25" s="24" t="str">
        <f t="shared" si="15"/>
        <v>-</v>
      </c>
      <c r="S25" s="24">
        <f t="shared" si="15"/>
        <v>53.333333333333329</v>
      </c>
      <c r="T25" s="24" t="str">
        <f t="shared" si="15"/>
        <v>-</v>
      </c>
      <c r="U25" s="24" t="str">
        <f t="shared" si="15"/>
        <v>-</v>
      </c>
      <c r="V25" s="25">
        <f t="shared" si="15"/>
        <v>59.733333333333327</v>
      </c>
      <c r="W25" s="24" t="str">
        <f t="shared" si="15"/>
        <v>-</v>
      </c>
      <c r="X25" s="24" t="str">
        <f t="shared" si="15"/>
        <v>-</v>
      </c>
      <c r="Y25" s="25">
        <f t="shared" si="15"/>
        <v>4.5555555555555562</v>
      </c>
    </row>
    <row r="26" spans="1:25" x14ac:dyDescent="0.35">
      <c r="A26" t="s">
        <v>40</v>
      </c>
      <c r="K26" s="27">
        <v>180</v>
      </c>
      <c r="N26" s="27">
        <v>180</v>
      </c>
      <c r="P26" s="27" t="s">
        <v>42</v>
      </c>
    </row>
    <row r="27" spans="1:25" x14ac:dyDescent="0.35">
      <c r="A27" s="3">
        <v>3</v>
      </c>
      <c r="B27" s="24" t="s">
        <v>41</v>
      </c>
      <c r="C27" s="24" t="s">
        <v>41</v>
      </c>
      <c r="D27" s="24" t="s">
        <v>41</v>
      </c>
      <c r="E27" s="24" t="s">
        <v>41</v>
      </c>
      <c r="F27" s="24" t="s">
        <v>41</v>
      </c>
      <c r="G27" s="24" t="s">
        <v>41</v>
      </c>
      <c r="H27" s="24" t="s">
        <v>41</v>
      </c>
      <c r="I27" s="24" t="s">
        <v>41</v>
      </c>
      <c r="J27" s="24" t="s">
        <v>41</v>
      </c>
      <c r="K27" s="25">
        <f>ROUNDUP(K12/$K$26,0)</f>
        <v>5</v>
      </c>
      <c r="L27" s="24" t="s">
        <v>41</v>
      </c>
      <c r="M27" s="24" t="s">
        <v>41</v>
      </c>
      <c r="N27" s="25">
        <f>ROUNDUP(N12/$N$26,0)</f>
        <v>3</v>
      </c>
      <c r="O27" s="24" t="s">
        <v>41</v>
      </c>
      <c r="P27" s="25" t="e">
        <f>ROUNDUP(P12/$P$26,0)</f>
        <v>#VALUE!</v>
      </c>
      <c r="Q27" s="24" t="s">
        <v>41</v>
      </c>
      <c r="R27" s="24" t="s">
        <v>41</v>
      </c>
      <c r="S27" s="24" t="s">
        <v>41</v>
      </c>
      <c r="T27" s="24" t="s">
        <v>41</v>
      </c>
      <c r="U27" s="24" t="s">
        <v>41</v>
      </c>
      <c r="V27" s="24" t="s">
        <v>41</v>
      </c>
      <c r="W27" s="24" t="s">
        <v>41</v>
      </c>
      <c r="X27" s="24" t="s">
        <v>41</v>
      </c>
      <c r="Y27" s="24" t="s">
        <v>41</v>
      </c>
    </row>
    <row r="28" spans="1:25" x14ac:dyDescent="0.35">
      <c r="A28" s="3">
        <v>6</v>
      </c>
      <c r="B28" s="24" t="s">
        <v>41</v>
      </c>
      <c r="C28" s="24" t="s">
        <v>41</v>
      </c>
      <c r="D28" s="24" t="s">
        <v>41</v>
      </c>
      <c r="E28" s="24" t="s">
        <v>41</v>
      </c>
      <c r="F28" s="24" t="s">
        <v>41</v>
      </c>
      <c r="G28" s="24" t="s">
        <v>41</v>
      </c>
      <c r="H28" s="24" t="s">
        <v>41</v>
      </c>
      <c r="I28" s="24" t="s">
        <v>41</v>
      </c>
      <c r="J28" s="24" t="s">
        <v>41</v>
      </c>
      <c r="K28" s="25">
        <f t="shared" ref="K28:K30" si="16">ROUNDUP(K13/$K$26,0)</f>
        <v>4</v>
      </c>
      <c r="L28" s="24" t="s">
        <v>41</v>
      </c>
      <c r="M28" s="24" t="s">
        <v>41</v>
      </c>
      <c r="N28" s="25">
        <f t="shared" ref="N28:N30" si="17">ROUNDUP(N13/$N$26,0)</f>
        <v>2</v>
      </c>
      <c r="O28" s="24" t="s">
        <v>41</v>
      </c>
      <c r="P28" s="25" t="e">
        <f t="shared" ref="P28:P30" si="18">ROUNDUP(P13/$P$26,0)</f>
        <v>#VALUE!</v>
      </c>
      <c r="Q28" s="24" t="s">
        <v>41</v>
      </c>
      <c r="R28" s="24" t="s">
        <v>41</v>
      </c>
      <c r="S28" s="24" t="s">
        <v>41</v>
      </c>
      <c r="T28" s="24" t="s">
        <v>41</v>
      </c>
      <c r="U28" s="24" t="s">
        <v>41</v>
      </c>
      <c r="V28" s="24" t="s">
        <v>41</v>
      </c>
      <c r="W28" s="24" t="s">
        <v>41</v>
      </c>
      <c r="X28" s="24" t="s">
        <v>41</v>
      </c>
      <c r="Y28" s="24" t="s">
        <v>41</v>
      </c>
    </row>
    <row r="29" spans="1:25" x14ac:dyDescent="0.35">
      <c r="A29" s="3">
        <v>9</v>
      </c>
      <c r="B29" s="24" t="s">
        <v>41</v>
      </c>
      <c r="C29" s="24" t="s">
        <v>41</v>
      </c>
      <c r="D29" s="24" t="s">
        <v>41</v>
      </c>
      <c r="E29" s="24" t="s">
        <v>41</v>
      </c>
      <c r="F29" s="24" t="s">
        <v>41</v>
      </c>
      <c r="G29" s="24" t="s">
        <v>41</v>
      </c>
      <c r="H29" s="24" t="s">
        <v>41</v>
      </c>
      <c r="I29" s="24" t="s">
        <v>41</v>
      </c>
      <c r="J29" s="24" t="s">
        <v>41</v>
      </c>
      <c r="K29" s="25">
        <f t="shared" si="16"/>
        <v>4</v>
      </c>
      <c r="L29" s="24" t="s">
        <v>41</v>
      </c>
      <c r="M29" s="24" t="s">
        <v>41</v>
      </c>
      <c r="N29" s="25">
        <f t="shared" si="17"/>
        <v>2</v>
      </c>
      <c r="O29" s="24" t="s">
        <v>41</v>
      </c>
      <c r="P29" s="25" t="e">
        <f t="shared" si="18"/>
        <v>#VALUE!</v>
      </c>
      <c r="Q29" s="24" t="s">
        <v>41</v>
      </c>
      <c r="R29" s="24" t="s">
        <v>41</v>
      </c>
      <c r="S29" s="24" t="s">
        <v>41</v>
      </c>
      <c r="T29" s="24" t="s">
        <v>41</v>
      </c>
      <c r="U29" s="24" t="s">
        <v>41</v>
      </c>
      <c r="V29" s="24" t="s">
        <v>41</v>
      </c>
      <c r="W29" s="24" t="s">
        <v>41</v>
      </c>
      <c r="X29" s="24" t="s">
        <v>41</v>
      </c>
      <c r="Y29" s="24" t="s">
        <v>41</v>
      </c>
    </row>
    <row r="30" spans="1:25" x14ac:dyDescent="0.35">
      <c r="A30" s="3">
        <v>12</v>
      </c>
      <c r="B30" s="24" t="s">
        <v>41</v>
      </c>
      <c r="C30" s="24" t="s">
        <v>41</v>
      </c>
      <c r="D30" s="24" t="s">
        <v>41</v>
      </c>
      <c r="E30" s="24" t="s">
        <v>41</v>
      </c>
      <c r="F30" s="24" t="s">
        <v>41</v>
      </c>
      <c r="G30" s="24" t="s">
        <v>41</v>
      </c>
      <c r="H30" s="24" t="s">
        <v>41</v>
      </c>
      <c r="I30" s="24" t="s">
        <v>41</v>
      </c>
      <c r="J30" s="24" t="s">
        <v>41</v>
      </c>
      <c r="K30" s="25">
        <f t="shared" si="16"/>
        <v>3</v>
      </c>
      <c r="L30" s="24" t="s">
        <v>41</v>
      </c>
      <c r="M30" s="24" t="s">
        <v>41</v>
      </c>
      <c r="N30" s="25">
        <f t="shared" si="17"/>
        <v>2</v>
      </c>
      <c r="O30" s="24" t="s">
        <v>41</v>
      </c>
      <c r="P30" s="25" t="e">
        <f t="shared" si="18"/>
        <v>#VALUE!</v>
      </c>
      <c r="Q30" s="24" t="s">
        <v>41</v>
      </c>
      <c r="R30" s="24" t="s">
        <v>41</v>
      </c>
      <c r="S30" s="24" t="s">
        <v>41</v>
      </c>
      <c r="T30" s="24" t="s">
        <v>41</v>
      </c>
      <c r="U30" s="24" t="s">
        <v>41</v>
      </c>
      <c r="V30" s="24" t="s">
        <v>41</v>
      </c>
      <c r="W30" s="24" t="s">
        <v>41</v>
      </c>
      <c r="X30" s="24" t="s">
        <v>41</v>
      </c>
      <c r="Y30" s="24" t="s">
        <v>41</v>
      </c>
    </row>
    <row r="34" spans="1:12" x14ac:dyDescent="0.35">
      <c r="A34" s="39" t="s">
        <v>56</v>
      </c>
    </row>
    <row r="35" spans="1:12" x14ac:dyDescent="0.35">
      <c r="A35" s="26" t="s">
        <v>34</v>
      </c>
      <c r="B35" s="28" t="s">
        <v>44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x14ac:dyDescent="0.35">
      <c r="A36" s="26" t="s">
        <v>36</v>
      </c>
      <c r="B36" s="28" t="s">
        <v>45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x14ac:dyDescent="0.35">
      <c r="A37" s="26" t="s">
        <v>30</v>
      </c>
      <c r="B37" s="28" t="s">
        <v>46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x14ac:dyDescent="0.35">
      <c r="A38" s="26" t="s">
        <v>35</v>
      </c>
      <c r="B38" s="28" t="s">
        <v>47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ht="30" customHeight="1" x14ac:dyDescent="0.35">
      <c r="A39" s="26" t="s">
        <v>31</v>
      </c>
      <c r="B39" s="28" t="s">
        <v>48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x14ac:dyDescent="0.35">
      <c r="A40" s="26" t="s">
        <v>33</v>
      </c>
      <c r="B40" s="28" t="s">
        <v>46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x14ac:dyDescent="0.35">
      <c r="A41" s="26" t="s">
        <v>32</v>
      </c>
      <c r="B41" s="28" t="s">
        <v>49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x14ac:dyDescent="0.35">
      <c r="A42" s="26" t="s">
        <v>51</v>
      </c>
      <c r="B42" s="28" t="s">
        <v>50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 x14ac:dyDescent="0.35">
      <c r="A43" s="26" t="s">
        <v>38</v>
      </c>
      <c r="B43" s="28" t="s">
        <v>52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x14ac:dyDescent="0.35">
      <c r="A44" s="26" t="s">
        <v>37</v>
      </c>
      <c r="B44" s="28" t="s">
        <v>53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x14ac:dyDescent="0.35">
      <c r="A45" s="26" t="s">
        <v>39</v>
      </c>
      <c r="B45" s="28" t="s">
        <v>54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x14ac:dyDescent="0.35">
      <c r="A46" s="26" t="s">
        <v>40</v>
      </c>
      <c r="B46" s="28" t="s">
        <v>55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8" spans="1:12" ht="29" x14ac:dyDescent="0.35">
      <c r="A48" s="40" t="s">
        <v>57</v>
      </c>
    </row>
    <row r="49" spans="1:1" ht="116" x14ac:dyDescent="0.35">
      <c r="A49" s="41" t="s">
        <v>58</v>
      </c>
    </row>
  </sheetData>
  <mergeCells count="18">
    <mergeCell ref="W1:Y1"/>
    <mergeCell ref="B1:I1"/>
    <mergeCell ref="J1:L1"/>
    <mergeCell ref="M1:Q1"/>
    <mergeCell ref="R1:S1"/>
    <mergeCell ref="T1:V1"/>
    <mergeCell ref="B35:L35"/>
    <mergeCell ref="B36:L36"/>
    <mergeCell ref="B37:L37"/>
    <mergeCell ref="B38:L38"/>
    <mergeCell ref="B39:L39"/>
    <mergeCell ref="B45:L45"/>
    <mergeCell ref="B46:L46"/>
    <mergeCell ref="B40:L40"/>
    <mergeCell ref="B41:L41"/>
    <mergeCell ref="B42:L42"/>
    <mergeCell ref="B43:L43"/>
    <mergeCell ref="B44:L44"/>
  </mergeCells>
  <conditionalFormatting sqref="B1:B2 J1:J2 M1:M2 R1:R2 T1:T2 W1:W2 C2:I2 K2:L2 N2:Q2 S2 U2:V2 X2:Y2">
    <cfRule type="expression" dxfId="8" priority="109">
      <formula>LEFT(B1,5)="Not R"</formula>
    </cfRule>
    <cfRule type="expression" dxfId="7" priority="110">
      <formula>LEFT(B1,5)="Expir"</formula>
    </cfRule>
    <cfRule type="expression" dxfId="6" priority="111">
      <formula>LEFT(B1,5)="Requi"</formula>
    </cfRule>
    <cfRule type="expression" dxfId="5" priority="112">
      <formula>LEFT(B1,5)="Match"</formula>
    </cfRule>
    <cfRule type="expression" dxfId="4" priority="113" stopIfTrue="1">
      <formula>$AK1="No"</formula>
    </cfRule>
  </conditionalFormatting>
  <conditionalFormatting sqref="B5:Y5">
    <cfRule type="expression" dxfId="3" priority="1">
      <formula>ISTEXT(B5)</formula>
    </cfRule>
    <cfRule type="expression" dxfId="2" priority="2">
      <formula>B5=""</formula>
    </cfRule>
    <cfRule type="expression" dxfId="1" priority="3">
      <formula>B5&lt;0.9</formula>
    </cfRule>
    <cfRule type="expression" dxfId="0" priority="4">
      <formula>B5&gt;=0.9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51EDE2-E90C-4611-95F2-DC9F67939C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MT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DAVEY, Marc (UNIVERSITY HOSPITALS PLYMOUTH NHS TRUST)</dc:creator>
  <cp:lastModifiedBy>HUSSAIN, Manar (UNIVERSITY HOSPITALS PLYMOUTH NHS TRUS</cp:lastModifiedBy>
  <dcterms:created xsi:type="dcterms:W3CDTF">2024-07-04T14:54:41Z</dcterms:created>
  <dcterms:modified xsi:type="dcterms:W3CDTF">2024-07-12T15:09:02Z</dcterms:modified>
</cp:coreProperties>
</file>